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<sst xmlns="http://schemas.openxmlformats.org/spreadsheetml/2006/main" count="127" uniqueCount="95">
  <si>
    <t>上海荣泰2期新建消防水泵房及室外新增管道项目</t>
  </si>
  <si>
    <t>序号</t>
  </si>
  <si>
    <t>项目名称</t>
  </si>
  <si>
    <t>技术要求</t>
  </si>
  <si>
    <t>单位</t>
  </si>
  <si>
    <t>数量</t>
  </si>
  <si>
    <t>综合单价</t>
  </si>
  <si>
    <t>合价</t>
  </si>
  <si>
    <t>一、基础工程</t>
  </si>
  <si>
    <t>地面清理</t>
  </si>
  <si>
    <t>原地面素混凝土面层凿除，100mm厚，C30。原土夯实</t>
  </si>
  <si>
    <t>㎡</t>
  </si>
  <si>
    <t>条形基础开挖</t>
  </si>
  <si>
    <t>开挖宽度1200mm，深度1500mm，槽底素土夯实。</t>
  </si>
  <si>
    <t>m³</t>
  </si>
  <si>
    <t>室内水沟开挖</t>
  </si>
  <si>
    <t>开挖宽度500mm，深度200mm</t>
  </si>
  <si>
    <t>素混凝土垫层</t>
  </si>
  <si>
    <t>素混凝土等级C10，厚度不少于100mm，宽度1200mm</t>
  </si>
  <si>
    <t>条形基础</t>
  </si>
  <si>
    <t>钢筋混凝土等级C30，厚度不低于200mm，宽度不少于1000mm</t>
  </si>
  <si>
    <t>基础柱</t>
  </si>
  <si>
    <t>钢筋混凝土柱，等级C30</t>
  </si>
  <si>
    <t>地圈梁</t>
  </si>
  <si>
    <t>钢筋混凝土等级C30，240*400mm高</t>
  </si>
  <si>
    <t>钢筋混凝土地面</t>
  </si>
  <si>
    <t>C30等级混凝土，地坪不低于厚度150mm（含水沟混凝土）。</t>
  </si>
  <si>
    <t>混凝土设备基础</t>
  </si>
  <si>
    <t>素混凝土等级C30，高度300mm</t>
  </si>
  <si>
    <t>钢筋</t>
  </si>
  <si>
    <t>条形基础钢筋：Φ10mm分步筋@200mm，Φ8mm主筋@200mm</t>
  </si>
  <si>
    <t>Kg</t>
  </si>
  <si>
    <t>基础柱钢筋：4*Φ12mm主筋，Φ6mm箍筋@150mm</t>
  </si>
  <si>
    <t>地圈梁钢筋：4*Φ14mm主筋，Φ8mm箍筋@200mm</t>
  </si>
  <si>
    <t>地面钢筋：Φ10mm@200mm双向双层</t>
  </si>
  <si>
    <t>模版</t>
  </si>
  <si>
    <t>柱、梁、板模板</t>
  </si>
  <si>
    <t>砖砌基础墙体</t>
  </si>
  <si>
    <t>MU15多孔砖240mm厚，M10水泥砂浆砌筑，C20细石混凝土灌孔</t>
  </si>
  <si>
    <t>土方回填</t>
  </si>
  <si>
    <t>原开挖土方筛选回填，夯实</t>
  </si>
  <si>
    <t>余土及垃圾外运</t>
  </si>
  <si>
    <t>多余土方及垃圾外运</t>
  </si>
  <si>
    <t>二、主体工程</t>
  </si>
  <si>
    <t>预埋铁板</t>
  </si>
  <si>
    <t>20mm厚预埋铁板，240*240mm，</t>
  </si>
  <si>
    <t>块</t>
  </si>
  <si>
    <t>钢柱</t>
  </si>
  <si>
    <t>100*100*5mm镀锌方钢立柱，高度3.3米</t>
  </si>
  <si>
    <t>钢圈梁</t>
  </si>
  <si>
    <t>100*100*5mm镀锌方钢圈梁，焊接到钢立柱</t>
  </si>
  <si>
    <t>屋面板框架</t>
  </si>
  <si>
    <t>50*50*3mm镀锌方钢焊接成型，双向@600mm间隔</t>
  </si>
  <si>
    <t>夹心板墙面</t>
  </si>
  <si>
    <t>100mm厚防火岩棉夹心板墙体（含门窗洞口钢架），包含收边收口压条</t>
  </si>
  <si>
    <t>夹心板屋面</t>
  </si>
  <si>
    <t>75mm厚防火岩棉夹心板屋面板（开门侧出墙600mm，其他三边出墙300mm），包含收边收口压条和屋面板檐口压条</t>
  </si>
  <si>
    <t>屋面防水卷材</t>
  </si>
  <si>
    <t>高分子自粘性防水卷材满铺，包括檐口</t>
  </si>
  <si>
    <t>防火门</t>
  </si>
  <si>
    <t>成品定制钢制乙级防火门，1500*2200mm高，含全套安装五金</t>
  </si>
  <si>
    <t>樘</t>
  </si>
  <si>
    <t>铝合金窗</t>
  </si>
  <si>
    <t>成品定制铝合金推拉窗，1500*1200mm高，含安装五金</t>
  </si>
  <si>
    <t>三、安装工程</t>
  </si>
  <si>
    <t>水泵房配电柜</t>
  </si>
  <si>
    <t>定制配电柜AC-XFB：600*1600*500mm，包含所有电器元器件，具体如图。</t>
  </si>
  <si>
    <t>个</t>
  </si>
  <si>
    <t>主电源电缆</t>
  </si>
  <si>
    <t>来自于配电房出线柜，电缆规格：NHYJV-4*300+1*150mm2,采用SC100管埋地方式</t>
  </si>
  <si>
    <t>m</t>
  </si>
  <si>
    <t>照明配电</t>
  </si>
  <si>
    <t>包括布管穿线，KBG明管</t>
  </si>
  <si>
    <t>防水防尘照明灯</t>
  </si>
  <si>
    <t>1*36W，吸顶安装</t>
  </si>
  <si>
    <t>应急照明灯</t>
  </si>
  <si>
    <t>1*40W,墙面安装，高度2米</t>
  </si>
  <si>
    <t>插座箱</t>
  </si>
  <si>
    <t>离地0.3米安装</t>
  </si>
  <si>
    <t>开关</t>
  </si>
  <si>
    <t>单联单控</t>
  </si>
  <si>
    <t>四、室外工程</t>
  </si>
  <si>
    <t>消防主管</t>
  </si>
  <si>
    <t>消防二路供水从市政管网接驳出来，DN200mm，埋地方式，包括开挖、回填及恢复地面</t>
  </si>
  <si>
    <t>从原有消防供水主管接驳出来，DN200mm，埋地方式，包括开挖、回填及恢复地面</t>
  </si>
  <si>
    <t>喷淋主管、水炮主管</t>
  </si>
  <si>
    <t>由新建水泵房到车间内，DN150mm，埋地方式，包括破路、开挖、回填及路面恢复</t>
  </si>
  <si>
    <t>阀门井</t>
  </si>
  <si>
    <t>主管阀门井，包括DN200阀门</t>
  </si>
  <si>
    <t>UPVC排水管</t>
  </si>
  <si>
    <t>由水泵房明沟排出，接驳到最近的污水井内，UPVCΦ110mm。包括开挖、回填及恢复地面。</t>
  </si>
  <si>
    <t>合计</t>
  </si>
  <si>
    <t>税金</t>
  </si>
  <si>
    <t>总计</t>
  </si>
  <si>
    <t>最终优惠价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</si>
</sst>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微软雅黑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10" applyNumberFormat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4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43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43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43" fontId="0" fillId="0" borderId="1" xfId="0" applyNumberFormat="1" applyBorder="1">
      <alignment vertical="center"/>
    </xf>
    <xf numFmtId="0" fontId="0" fillId="0" borderId="2" xfId="0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0" borderId="1" xfId="0" applyFont="1" applyBorder="1">
      <alignment vertical="center"/>
    </xf>
    <xf numFmtId="0" fontId="0" fillId="0" borderId="1" xfId="0" applyFont="1" applyBorder="1">
      <alignment vertical="center"/>
    </xf>
    <xf numFmtId="0" fontId="0" fillId="0" borderId="1" xfId="0" applyFont="1" applyBorder="1" applyAlignment="1">
      <alignment vertical="center" wrapText="1"/>
    </xf>
    <xf numFmtId="43" fontId="0" fillId="0" borderId="1" xfId="0" applyNumberFormat="1" applyBorder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50"/>
  <sheetViews>
    <sheetView tabSelected="1" workbookViewId="0">
      <selection activeCell="A1" sqref="A1:G1"/>
    </sheetView>
  </sheetViews>
  <sheetFormatPr defaultColWidth="8.89166666666667" defaultRowHeight="13.5" outlineLevelCol="6"/>
  <cols>
    <col min="1" max="1" width="5.775" customWidth="1"/>
    <col min="2" max="2" width="16.775" customWidth="1"/>
    <col min="3" max="3" width="30.775" customWidth="1"/>
    <col min="5" max="5" width="8.66666666666667" style="1" customWidth="1"/>
    <col min="6" max="6" width="10.775" style="1" customWidth="1"/>
    <col min="7" max="7" width="12.775" style="1" customWidth="1"/>
  </cols>
  <sheetData>
    <row r="1" spans="1:7">
      <c r="A1" s="2" t="s">
        <v>0</v>
      </c>
      <c r="B1" s="2"/>
      <c r="C1" s="2"/>
      <c r="D1" s="2"/>
      <c r="E1" s="2"/>
      <c r="F1" s="3"/>
      <c r="G1" s="3"/>
    </row>
    <row r="2" spans="1:7">
      <c r="A2" s="4" t="s">
        <v>1</v>
      </c>
      <c r="B2" s="4" t="s">
        <v>2</v>
      </c>
      <c r="C2" s="4" t="s">
        <v>3</v>
      </c>
      <c r="D2" s="4" t="s">
        <v>4</v>
      </c>
      <c r="E2" s="5" t="s">
        <v>5</v>
      </c>
      <c r="F2" s="5" t="s">
        <v>6</v>
      </c>
      <c r="G2" s="5" t="s">
        <v>7</v>
      </c>
    </row>
    <row r="3" spans="1:7">
      <c r="A3" s="4"/>
      <c r="B3" s="6" t="s">
        <v>8</v>
      </c>
      <c r="C3" s="4"/>
      <c r="D3" s="4"/>
      <c r="E3" s="5"/>
      <c r="F3" s="5"/>
      <c r="G3" s="5"/>
    </row>
    <row r="4" ht="27" spans="1:7">
      <c r="A4" s="4">
        <v>1</v>
      </c>
      <c r="B4" s="7" t="s">
        <v>9</v>
      </c>
      <c r="C4" s="8" t="s">
        <v>10</v>
      </c>
      <c r="D4" s="9" t="s">
        <v>11</v>
      </c>
      <c r="E4" s="5">
        <f>7.2*6.2</f>
        <v>44.64</v>
      </c>
      <c r="F4" s="5"/>
      <c r="G4" s="5">
        <f t="shared" ref="G4:G40" si="0">E4*F4</f>
        <v>0</v>
      </c>
    </row>
    <row r="5" ht="27" spans="1:7">
      <c r="A5" s="4">
        <v>2</v>
      </c>
      <c r="B5" s="7" t="s">
        <v>12</v>
      </c>
      <c r="C5" s="8" t="s">
        <v>13</v>
      </c>
      <c r="D5" s="9" t="s">
        <v>14</v>
      </c>
      <c r="E5" s="5">
        <f>(7.2+3.8)*2*1.2*1.6</f>
        <v>42.24</v>
      </c>
      <c r="F5" s="5"/>
      <c r="G5" s="5">
        <f t="shared" si="0"/>
        <v>0</v>
      </c>
    </row>
    <row r="6" spans="1:7">
      <c r="A6" s="4">
        <v>3</v>
      </c>
      <c r="B6" s="7" t="s">
        <v>15</v>
      </c>
      <c r="C6" s="8" t="s">
        <v>16</v>
      </c>
      <c r="D6" s="9" t="s">
        <v>14</v>
      </c>
      <c r="E6" s="5">
        <f>0.5*0.2*5.76</f>
        <v>0.576</v>
      </c>
      <c r="F6" s="5"/>
      <c r="G6" s="5">
        <f t="shared" si="0"/>
        <v>0</v>
      </c>
    </row>
    <row r="7" ht="27" spans="1:7">
      <c r="A7" s="4">
        <v>4</v>
      </c>
      <c r="B7" s="9" t="s">
        <v>17</v>
      </c>
      <c r="C7" s="10" t="s">
        <v>18</v>
      </c>
      <c r="D7" s="9" t="s">
        <v>14</v>
      </c>
      <c r="E7" s="11">
        <f>(7.2+3.8)*2*0.1*1.2</f>
        <v>2.64</v>
      </c>
      <c r="F7" s="11"/>
      <c r="G7" s="5">
        <f t="shared" si="0"/>
        <v>0</v>
      </c>
    </row>
    <row r="8" ht="27" spans="1:7">
      <c r="A8" s="4">
        <v>5</v>
      </c>
      <c r="B8" s="9" t="s">
        <v>19</v>
      </c>
      <c r="C8" s="10" t="s">
        <v>20</v>
      </c>
      <c r="D8" s="9" t="s">
        <v>14</v>
      </c>
      <c r="E8" s="11">
        <f>(7+4)*2*0.2*1</f>
        <v>4.4</v>
      </c>
      <c r="F8" s="11"/>
      <c r="G8" s="5">
        <f t="shared" si="0"/>
        <v>0</v>
      </c>
    </row>
    <row r="9" spans="1:7">
      <c r="A9" s="4">
        <v>6</v>
      </c>
      <c r="B9" s="9" t="s">
        <v>21</v>
      </c>
      <c r="C9" s="10" t="s">
        <v>22</v>
      </c>
      <c r="D9" s="9" t="s">
        <v>14</v>
      </c>
      <c r="E9" s="11">
        <f>(0.24*0.24*1)*8</f>
        <v>0.4608</v>
      </c>
      <c r="F9" s="11"/>
      <c r="G9" s="5">
        <f t="shared" si="0"/>
        <v>0</v>
      </c>
    </row>
    <row r="10" spans="1:7">
      <c r="A10" s="4">
        <v>7</v>
      </c>
      <c r="B10" s="9" t="s">
        <v>23</v>
      </c>
      <c r="C10" s="9" t="s">
        <v>24</v>
      </c>
      <c r="D10" s="9" t="s">
        <v>14</v>
      </c>
      <c r="E10" s="11">
        <f>(6.24+4.76)*2*0.24*0.4</f>
        <v>2.112</v>
      </c>
      <c r="F10" s="11"/>
      <c r="G10" s="5">
        <f t="shared" si="0"/>
        <v>0</v>
      </c>
    </row>
    <row r="11" ht="27" spans="1:7">
      <c r="A11" s="4">
        <v>8</v>
      </c>
      <c r="B11" s="9" t="s">
        <v>25</v>
      </c>
      <c r="C11" s="10" t="s">
        <v>26</v>
      </c>
      <c r="D11" s="9" t="s">
        <v>14</v>
      </c>
      <c r="E11" s="11">
        <f>4.76*(5.76+0.35*2)*0.15</f>
        <v>4.61244</v>
      </c>
      <c r="F11" s="11"/>
      <c r="G11" s="5">
        <f t="shared" si="0"/>
        <v>0</v>
      </c>
    </row>
    <row r="12" spans="1:7">
      <c r="A12" s="4">
        <v>9</v>
      </c>
      <c r="B12" s="9" t="s">
        <v>27</v>
      </c>
      <c r="C12" s="10" t="s">
        <v>28</v>
      </c>
      <c r="D12" s="9" t="s">
        <v>14</v>
      </c>
      <c r="E12" s="11">
        <f>(2.2*1.1+1*1*2)*0.3</f>
        <v>1.326</v>
      </c>
      <c r="F12" s="11"/>
      <c r="G12" s="5">
        <f t="shared" si="0"/>
        <v>0</v>
      </c>
    </row>
    <row r="13" ht="33" spans="1:7">
      <c r="A13" s="12">
        <v>10</v>
      </c>
      <c r="B13" s="7" t="s">
        <v>29</v>
      </c>
      <c r="C13" s="13" t="s">
        <v>30</v>
      </c>
      <c r="D13" s="9" t="s">
        <v>31</v>
      </c>
      <c r="E13" s="11">
        <f>(31+26)*2*1.25*0.617+(6*6.5*2+6*5.5*2)*0.395</f>
        <v>144.8025</v>
      </c>
      <c r="F13" s="11"/>
      <c r="G13" s="5">
        <f t="shared" si="0"/>
        <v>0</v>
      </c>
    </row>
    <row r="14" ht="33" spans="1:7">
      <c r="A14" s="14"/>
      <c r="B14" s="7"/>
      <c r="C14" s="13" t="s">
        <v>32</v>
      </c>
      <c r="D14" s="9" t="s">
        <v>31</v>
      </c>
      <c r="E14" s="11">
        <f>(1.65*4*8)*0.888+(0.98*6*8)*0.254</f>
        <v>58.83456</v>
      </c>
      <c r="F14" s="11"/>
      <c r="G14" s="5">
        <f t="shared" si="0"/>
        <v>0</v>
      </c>
    </row>
    <row r="15" ht="33" spans="1:7">
      <c r="A15" s="14"/>
      <c r="B15" s="7"/>
      <c r="C15" s="13" t="s">
        <v>33</v>
      </c>
      <c r="D15" s="9" t="s">
        <v>31</v>
      </c>
      <c r="E15" s="11">
        <f>(6.3*4*2+5.3*4*2)*1.21+(1.26*114)*0.395</f>
        <v>169.0258</v>
      </c>
      <c r="F15" s="11"/>
      <c r="G15" s="5">
        <f t="shared" si="0"/>
        <v>0</v>
      </c>
    </row>
    <row r="16" ht="33" spans="1:7">
      <c r="A16" s="15"/>
      <c r="B16" s="7"/>
      <c r="C16" s="13" t="s">
        <v>34</v>
      </c>
      <c r="D16" s="9" t="s">
        <v>31</v>
      </c>
      <c r="E16" s="11">
        <f>(24*2*5.36+33*2*5.76)*0.617</f>
        <v>393.30048</v>
      </c>
      <c r="F16" s="11"/>
      <c r="G16" s="5">
        <f t="shared" si="0"/>
        <v>0</v>
      </c>
    </row>
    <row r="17" spans="1:7">
      <c r="A17" s="4">
        <v>11</v>
      </c>
      <c r="B17" s="9" t="s">
        <v>35</v>
      </c>
      <c r="C17" s="9" t="s">
        <v>36</v>
      </c>
      <c r="D17" s="9" t="s">
        <v>11</v>
      </c>
      <c r="E17" s="11">
        <f>(7*2+6*2+5*2+4*2)*0.2+(0.24*2+0.28*2)*1*8+(5.24+4.76+6.24+5.76)*2*0.4+5.76*0.2*2</f>
        <v>37.024</v>
      </c>
      <c r="F17" s="11"/>
      <c r="G17" s="5">
        <f t="shared" si="0"/>
        <v>0</v>
      </c>
    </row>
    <row r="18" ht="27" spans="1:7">
      <c r="A18" s="4">
        <v>12</v>
      </c>
      <c r="B18" s="9" t="s">
        <v>37</v>
      </c>
      <c r="C18" s="8" t="s">
        <v>38</v>
      </c>
      <c r="D18" s="9" t="s">
        <v>11</v>
      </c>
      <c r="E18" s="11">
        <f>(5.76-0.24+4.76-0.24)*2*1</f>
        <v>20.08</v>
      </c>
      <c r="F18" s="11"/>
      <c r="G18" s="5">
        <f t="shared" si="0"/>
        <v>0</v>
      </c>
    </row>
    <row r="19" spans="1:7">
      <c r="A19" s="4">
        <v>13</v>
      </c>
      <c r="B19" s="9" t="s">
        <v>39</v>
      </c>
      <c r="C19" s="9" t="s">
        <v>40</v>
      </c>
      <c r="D19" s="9" t="s">
        <v>14</v>
      </c>
      <c r="E19" s="11">
        <f>(E5+E6)-(E7+E8+E9+E10*0.625+E18*0.24)</f>
        <v>29.176</v>
      </c>
      <c r="F19" s="11"/>
      <c r="G19" s="5">
        <f t="shared" si="0"/>
        <v>0</v>
      </c>
    </row>
    <row r="20" spans="1:7">
      <c r="A20" s="4">
        <v>14</v>
      </c>
      <c r="B20" s="9" t="s">
        <v>41</v>
      </c>
      <c r="C20" s="9" t="s">
        <v>42</v>
      </c>
      <c r="D20" s="9" t="s">
        <v>14</v>
      </c>
      <c r="E20" s="11">
        <f>(E5+E6)-E19+E4*0.1</f>
        <v>18.104</v>
      </c>
      <c r="F20" s="11"/>
      <c r="G20" s="5">
        <f t="shared" si="0"/>
        <v>0</v>
      </c>
    </row>
    <row r="21" spans="1:7">
      <c r="A21" s="9"/>
      <c r="B21" s="16" t="s">
        <v>43</v>
      </c>
      <c r="C21" s="9"/>
      <c r="D21" s="9"/>
      <c r="E21" s="11"/>
      <c r="F21" s="11"/>
      <c r="G21" s="5">
        <f t="shared" si="0"/>
        <v>0</v>
      </c>
    </row>
    <row r="22" spans="1:7">
      <c r="A22" s="9">
        <v>1</v>
      </c>
      <c r="B22" s="9" t="s">
        <v>44</v>
      </c>
      <c r="C22" s="10" t="s">
        <v>45</v>
      </c>
      <c r="D22" s="9" t="s">
        <v>46</v>
      </c>
      <c r="E22" s="11">
        <v>8</v>
      </c>
      <c r="F22" s="11"/>
      <c r="G22" s="5">
        <f t="shared" si="0"/>
        <v>0</v>
      </c>
    </row>
    <row r="23" ht="27" spans="1:7">
      <c r="A23" s="9">
        <v>2</v>
      </c>
      <c r="B23" s="9" t="s">
        <v>47</v>
      </c>
      <c r="C23" s="10" t="s">
        <v>48</v>
      </c>
      <c r="D23" s="9" t="s">
        <v>31</v>
      </c>
      <c r="E23" s="11">
        <f>8*3.3*15.84</f>
        <v>418.176</v>
      </c>
      <c r="F23" s="11"/>
      <c r="G23" s="5">
        <f t="shared" si="0"/>
        <v>0</v>
      </c>
    </row>
    <row r="24" ht="27" spans="1:7">
      <c r="A24" s="9">
        <v>3</v>
      </c>
      <c r="B24" s="9" t="s">
        <v>49</v>
      </c>
      <c r="C24" s="10" t="s">
        <v>50</v>
      </c>
      <c r="D24" s="9" t="s">
        <v>31</v>
      </c>
      <c r="E24" s="11">
        <f>22.56*15.8</f>
        <v>356.448</v>
      </c>
      <c r="F24" s="11"/>
      <c r="G24" s="5">
        <f t="shared" si="0"/>
        <v>0</v>
      </c>
    </row>
    <row r="25" ht="27" spans="1:7">
      <c r="A25" s="9">
        <v>4</v>
      </c>
      <c r="B25" s="9" t="s">
        <v>51</v>
      </c>
      <c r="C25" s="10" t="s">
        <v>52</v>
      </c>
      <c r="D25" s="9" t="s">
        <v>31</v>
      </c>
      <c r="E25" s="11">
        <f>(5.04*9+6.04*8)*4.245</f>
        <v>397.6716</v>
      </c>
      <c r="F25" s="11"/>
      <c r="G25" s="5">
        <f t="shared" si="0"/>
        <v>0</v>
      </c>
    </row>
    <row r="26" ht="27" spans="1:7">
      <c r="A26" s="9">
        <v>5</v>
      </c>
      <c r="B26" s="9" t="s">
        <v>53</v>
      </c>
      <c r="C26" s="10" t="s">
        <v>54</v>
      </c>
      <c r="D26" s="9" t="s">
        <v>11</v>
      </c>
      <c r="E26" s="11">
        <f>(5.76-0.24+4.76-0.24)*2*3.3-1.5*2.2-1.5*1.2*3</f>
        <v>57.564</v>
      </c>
      <c r="F26" s="11"/>
      <c r="G26" s="5">
        <f t="shared" si="0"/>
        <v>0</v>
      </c>
    </row>
    <row r="27" ht="54" spans="1:7">
      <c r="A27" s="9">
        <v>6</v>
      </c>
      <c r="B27" s="9" t="s">
        <v>55</v>
      </c>
      <c r="C27" s="10" t="s">
        <v>56</v>
      </c>
      <c r="D27" s="9" t="s">
        <v>11</v>
      </c>
      <c r="E27" s="11">
        <f>6.84*6.14</f>
        <v>41.9976</v>
      </c>
      <c r="F27" s="11"/>
      <c r="G27" s="5">
        <f t="shared" si="0"/>
        <v>0</v>
      </c>
    </row>
    <row r="28" ht="27" spans="1:7">
      <c r="A28" s="9">
        <v>7</v>
      </c>
      <c r="B28" s="9" t="s">
        <v>57</v>
      </c>
      <c r="C28" s="10" t="s">
        <v>58</v>
      </c>
      <c r="D28" s="9" t="s">
        <v>11</v>
      </c>
      <c r="E28" s="11">
        <f>E27</f>
        <v>41.9976</v>
      </c>
      <c r="F28" s="11"/>
      <c r="G28" s="5">
        <f t="shared" si="0"/>
        <v>0</v>
      </c>
    </row>
    <row r="29" ht="27" spans="1:7">
      <c r="A29" s="9">
        <v>8</v>
      </c>
      <c r="B29" s="9" t="s">
        <v>59</v>
      </c>
      <c r="C29" s="10" t="s">
        <v>60</v>
      </c>
      <c r="D29" s="9" t="s">
        <v>61</v>
      </c>
      <c r="E29" s="11">
        <v>1</v>
      </c>
      <c r="F29" s="11"/>
      <c r="G29" s="5">
        <f t="shared" si="0"/>
        <v>0</v>
      </c>
    </row>
    <row r="30" ht="27" spans="1:7">
      <c r="A30" s="9">
        <v>9</v>
      </c>
      <c r="B30" s="9" t="s">
        <v>62</v>
      </c>
      <c r="C30" s="10" t="s">
        <v>63</v>
      </c>
      <c r="D30" s="9" t="s">
        <v>61</v>
      </c>
      <c r="E30" s="11">
        <v>3</v>
      </c>
      <c r="F30" s="11"/>
      <c r="G30" s="5">
        <f t="shared" si="0"/>
        <v>0</v>
      </c>
    </row>
    <row r="31" spans="1:7">
      <c r="A31" s="9"/>
      <c r="B31" s="16" t="s">
        <v>64</v>
      </c>
      <c r="C31" s="10"/>
      <c r="D31" s="9"/>
      <c r="E31" s="11"/>
      <c r="F31" s="11"/>
      <c r="G31" s="5">
        <f t="shared" si="0"/>
        <v>0</v>
      </c>
    </row>
    <row r="32" ht="40.5" spans="1:7">
      <c r="A32" s="9">
        <v>1</v>
      </c>
      <c r="B32" s="9" t="s">
        <v>65</v>
      </c>
      <c r="C32" s="10" t="s">
        <v>66</v>
      </c>
      <c r="D32" s="9" t="s">
        <v>67</v>
      </c>
      <c r="E32" s="11">
        <v>1</v>
      </c>
      <c r="F32" s="11"/>
      <c r="G32" s="5">
        <f t="shared" si="0"/>
        <v>0</v>
      </c>
    </row>
    <row r="33" ht="40.5" spans="1:7">
      <c r="A33" s="9">
        <v>2</v>
      </c>
      <c r="B33" s="9" t="s">
        <v>68</v>
      </c>
      <c r="C33" s="10" t="s">
        <v>69</v>
      </c>
      <c r="D33" s="9" t="s">
        <v>70</v>
      </c>
      <c r="E33" s="11">
        <v>45</v>
      </c>
      <c r="F33" s="11"/>
      <c r="G33" s="5">
        <f t="shared" si="0"/>
        <v>0</v>
      </c>
    </row>
    <row r="34" spans="1:7">
      <c r="A34" s="9">
        <v>3</v>
      </c>
      <c r="B34" s="9" t="s">
        <v>71</v>
      </c>
      <c r="C34" s="10" t="s">
        <v>72</v>
      </c>
      <c r="D34" s="9" t="s">
        <v>11</v>
      </c>
      <c r="E34" s="11">
        <v>30</v>
      </c>
      <c r="F34" s="11"/>
      <c r="G34" s="5">
        <f t="shared" si="0"/>
        <v>0</v>
      </c>
    </row>
    <row r="35" spans="1:7">
      <c r="A35" s="9">
        <v>4</v>
      </c>
      <c r="B35" s="9" t="s">
        <v>73</v>
      </c>
      <c r="C35" s="10" t="s">
        <v>74</v>
      </c>
      <c r="D35" s="9" t="s">
        <v>67</v>
      </c>
      <c r="E35" s="11">
        <v>4</v>
      </c>
      <c r="F35" s="11"/>
      <c r="G35" s="5">
        <f t="shared" si="0"/>
        <v>0</v>
      </c>
    </row>
    <row r="36" spans="1:7">
      <c r="A36" s="9">
        <v>5</v>
      </c>
      <c r="B36" s="9" t="s">
        <v>75</v>
      </c>
      <c r="C36" s="10" t="s">
        <v>76</v>
      </c>
      <c r="D36" s="9" t="s">
        <v>67</v>
      </c>
      <c r="E36" s="11">
        <v>1</v>
      </c>
      <c r="F36" s="11"/>
      <c r="G36" s="5">
        <f t="shared" si="0"/>
        <v>0</v>
      </c>
    </row>
    <row r="37" spans="1:7">
      <c r="A37" s="9">
        <v>6</v>
      </c>
      <c r="B37" s="9" t="s">
        <v>77</v>
      </c>
      <c r="C37" s="10" t="s">
        <v>78</v>
      </c>
      <c r="D37" s="9" t="s">
        <v>67</v>
      </c>
      <c r="E37" s="11">
        <v>1</v>
      </c>
      <c r="F37" s="11"/>
      <c r="G37" s="5">
        <f t="shared" si="0"/>
        <v>0</v>
      </c>
    </row>
    <row r="38" spans="1:7">
      <c r="A38" s="9">
        <v>7</v>
      </c>
      <c r="B38" s="9" t="s">
        <v>79</v>
      </c>
      <c r="C38" s="10" t="s">
        <v>80</v>
      </c>
      <c r="D38" s="9" t="s">
        <v>67</v>
      </c>
      <c r="E38" s="11">
        <v>1</v>
      </c>
      <c r="F38" s="11"/>
      <c r="G38" s="5">
        <f t="shared" si="0"/>
        <v>0</v>
      </c>
    </row>
    <row r="39" spans="1:7">
      <c r="A39" s="9"/>
      <c r="B39" s="16" t="s">
        <v>81</v>
      </c>
      <c r="C39" s="10"/>
      <c r="D39" s="9"/>
      <c r="E39" s="11"/>
      <c r="F39" s="11"/>
      <c r="G39" s="5">
        <f t="shared" si="0"/>
        <v>0</v>
      </c>
    </row>
    <row r="40" ht="40.5" spans="1:7">
      <c r="A40" s="9">
        <v>1</v>
      </c>
      <c r="B40" s="17" t="s">
        <v>82</v>
      </c>
      <c r="C40" s="10" t="s">
        <v>83</v>
      </c>
      <c r="D40" s="9" t="s">
        <v>70</v>
      </c>
      <c r="E40" s="11">
        <v>115</v>
      </c>
      <c r="F40" s="11"/>
      <c r="G40" s="5">
        <f t="shared" si="0"/>
        <v>0</v>
      </c>
    </row>
    <row r="41" ht="40.5" spans="1:7">
      <c r="A41" s="9">
        <v>2</v>
      </c>
      <c r="B41" s="17" t="s">
        <v>82</v>
      </c>
      <c r="C41" s="10" t="s">
        <v>84</v>
      </c>
      <c r="D41" s="9" t="s">
        <v>70</v>
      </c>
      <c r="E41" s="11">
        <v>3</v>
      </c>
      <c r="F41" s="11"/>
      <c r="G41" s="5"/>
    </row>
    <row r="42" ht="40.5" spans="1:7">
      <c r="A42" s="9">
        <v>3</v>
      </c>
      <c r="B42" s="18" t="s">
        <v>85</v>
      </c>
      <c r="C42" s="10" t="s">
        <v>86</v>
      </c>
      <c r="D42" s="9" t="s">
        <v>70</v>
      </c>
      <c r="E42" s="11">
        <v>55</v>
      </c>
      <c r="F42" s="11"/>
      <c r="G42" s="5">
        <f t="shared" ref="G42:G46" si="1">E42*F42</f>
        <v>0</v>
      </c>
    </row>
    <row r="43" spans="1:7">
      <c r="A43" s="9">
        <v>4</v>
      </c>
      <c r="B43" s="17" t="s">
        <v>87</v>
      </c>
      <c r="C43" s="10" t="s">
        <v>88</v>
      </c>
      <c r="D43" s="9" t="s">
        <v>67</v>
      </c>
      <c r="E43" s="11">
        <v>2</v>
      </c>
      <c r="F43" s="11"/>
      <c r="G43" s="5">
        <f t="shared" si="1"/>
        <v>0</v>
      </c>
    </row>
    <row r="44" ht="40.5" spans="1:7">
      <c r="A44" s="9">
        <v>5</v>
      </c>
      <c r="B44" s="17" t="s">
        <v>89</v>
      </c>
      <c r="C44" s="10" t="s">
        <v>90</v>
      </c>
      <c r="D44" s="9" t="s">
        <v>70</v>
      </c>
      <c r="E44" s="11">
        <v>10</v>
      </c>
      <c r="F44" s="11"/>
      <c r="G44" s="5">
        <f t="shared" si="1"/>
        <v>0</v>
      </c>
    </row>
    <row r="45" spans="1:7">
      <c r="A45" s="9"/>
      <c r="B45" s="16"/>
      <c r="C45" s="10"/>
      <c r="D45" s="9"/>
      <c r="E45" s="11"/>
      <c r="F45" s="11"/>
      <c r="G45" s="5">
        <f t="shared" si="1"/>
        <v>0</v>
      </c>
    </row>
    <row r="46" spans="1:7">
      <c r="A46" s="9"/>
      <c r="B46" s="16"/>
      <c r="C46" s="10"/>
      <c r="D46" s="9"/>
      <c r="E46" s="11"/>
      <c r="F46" s="11"/>
      <c r="G46" s="5">
        <f t="shared" si="1"/>
        <v>0</v>
      </c>
    </row>
    <row r="47" spans="1:7">
      <c r="A47" s="9"/>
      <c r="B47" s="16" t="s">
        <v>91</v>
      </c>
      <c r="C47" s="9"/>
      <c r="D47" s="9"/>
      <c r="E47" s="11"/>
      <c r="F47" s="11"/>
      <c r="G47" s="11">
        <f>SUM(G7:G46)</f>
        <v>0</v>
      </c>
    </row>
    <row r="48" spans="1:7">
      <c r="A48" s="9"/>
      <c r="B48" s="16" t="s">
        <v>92</v>
      </c>
      <c r="C48" s="9"/>
      <c r="D48" s="9"/>
      <c r="E48" s="19">
        <v>0</v>
      </c>
      <c r="F48" s="11"/>
      <c r="G48" s="11">
        <f>G47*E48</f>
        <v>0</v>
      </c>
    </row>
    <row r="49" spans="1:7">
      <c r="A49" s="9"/>
      <c r="B49" s="16" t="s">
        <v>93</v>
      </c>
      <c r="C49" s="9"/>
      <c r="D49" s="9"/>
      <c r="E49" s="11"/>
      <c r="F49" s="11"/>
      <c r="G49" s="11">
        <f>G47+G48</f>
        <v>0</v>
      </c>
    </row>
    <row r="50" spans="1:7">
      <c r="A50" s="9"/>
      <c r="B50" s="16" t="s">
        <v>94</v>
      </c>
      <c r="C50" s="9"/>
      <c r="D50" s="9"/>
      <c r="E50" s="11"/>
      <c r="F50" s="11"/>
      <c r="G50" s="11"/>
    </row>
  </sheetData>
  <mergeCells count="3">
    <mergeCell ref="A1:G1"/>
    <mergeCell ref="A13:A16"/>
    <mergeCell ref="B13:B16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RT006453</dc:creator>
  <cp:lastModifiedBy>许兴鹏</cp:lastModifiedBy>
  <dcterms:created xsi:type="dcterms:W3CDTF">2026-04-20T06:43:00Z</dcterms:created>
  <dcterms:modified xsi:type="dcterms:W3CDTF">2026-05-20T03:28:24Z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6C76D944108842CAB3F4BA80D49891F6_11</vt:lpwstr>
  </property>
  <property fmtid="{D5CDD505-2E9C-101B-9397-08002B2CF9AE}" pid="3" name="KSOProductBuildVer">
    <vt:lpwstr>2052-12.1.0.21541</vt:lpwstr>
  </property>
  <property fmtid="{D5CDD505-2E9C-101B-9397-08002B2CF9AE}" pid="4" name="CalculationRule">
    <vt:i4>1</vt:i4>
  </property>
</Properties>
</file>